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0" windowWidth="20730" windowHeight="11760"/>
  </bookViews>
  <sheets>
    <sheet name="READ" sheetId="16" r:id="rId1"/>
    <sheet name="Equity Steps" sheetId="5" r:id="rId2"/>
    <sheet name="Equity Calc" sheetId="6" r:id="rId3"/>
    <sheet name="Discount Steps" sheetId="14" r:id="rId4"/>
    <sheet name="Discount Calc" sheetId="8" r:id="rId5"/>
    <sheet name="Cap Steps" sheetId="15" r:id="rId6"/>
    <sheet name="Cap Calc" sheetId="7" r:id="rId7"/>
  </sheets>
  <calcPr calcId="145621"/>
</workbook>
</file>

<file path=xl/calcChain.xml><?xml version="1.0" encoding="utf-8"?>
<calcChain xmlns="http://schemas.openxmlformats.org/spreadsheetml/2006/main">
  <c r="M11" i="7" l="1"/>
  <c r="I8" i="8"/>
  <c r="I9" i="8"/>
  <c r="I10" i="8" s="1"/>
  <c r="M3" i="8"/>
  <c r="I11" i="8" l="1"/>
  <c r="H3" i="6"/>
  <c r="I11" i="6" s="1"/>
  <c r="C8" i="6"/>
  <c r="H8" i="6" s="1"/>
  <c r="N12" i="8"/>
  <c r="O12" i="8" s="1"/>
  <c r="L8" i="8"/>
  <c r="C8" i="8"/>
  <c r="C18" i="8" s="1"/>
  <c r="D18" i="8"/>
  <c r="M3" i="7"/>
  <c r="N12" i="7" s="1"/>
  <c r="N11" i="7" s="1"/>
  <c r="N14" i="7" s="1"/>
  <c r="M14" i="7" s="1"/>
  <c r="L11" i="7" s="1"/>
  <c r="L8" i="7"/>
  <c r="C8" i="7"/>
  <c r="C18" i="7" s="1"/>
  <c r="D18" i="7"/>
  <c r="O12" i="6"/>
  <c r="L8" i="6"/>
  <c r="D18" i="6"/>
  <c r="M3" i="6"/>
  <c r="N12" i="6" s="1"/>
  <c r="C18" i="6" l="1"/>
  <c r="I12" i="8"/>
  <c r="M11" i="8" s="1"/>
  <c r="O12" i="7"/>
  <c r="M8" i="7"/>
  <c r="M18" i="7" s="1"/>
  <c r="M8" i="8"/>
  <c r="M8" i="6"/>
  <c r="L11" i="8" l="1"/>
  <c r="H18" i="8"/>
  <c r="M12" i="8" s="1"/>
  <c r="L12" i="8" s="1"/>
  <c r="O11" i="7"/>
  <c r="O14" i="7" s="1"/>
  <c r="M18" i="8" l="1"/>
  <c r="N11" i="8" s="1"/>
  <c r="N8" i="7"/>
  <c r="N18" i="8" l="1"/>
  <c r="O11" i="8"/>
  <c r="N8" i="8"/>
  <c r="O8" i="8"/>
  <c r="O18" i="8" s="1"/>
  <c r="N18" i="7"/>
  <c r="O8" i="7"/>
  <c r="O18" i="7" s="1"/>
  <c r="M12" i="7"/>
  <c r="L12" i="7" s="1"/>
  <c r="J11" i="6" l="1"/>
  <c r="H11" i="6"/>
  <c r="M11" i="6" s="1"/>
  <c r="G11" i="6" l="1"/>
  <c r="L11" i="6" s="1"/>
  <c r="H18" i="6"/>
  <c r="M12" i="6" l="1"/>
  <c r="M18" i="6" s="1"/>
  <c r="I8" i="6"/>
  <c r="L12" i="6" l="1"/>
  <c r="J8" i="6"/>
  <c r="J18" i="6" s="1"/>
  <c r="I18" i="6"/>
  <c r="N8" i="6" l="1"/>
  <c r="N18" i="6" s="1"/>
  <c r="N11" i="6"/>
  <c r="O11" i="6" s="1"/>
  <c r="O8" i="6" l="1"/>
  <c r="O18" i="6" s="1"/>
</calcChain>
</file>

<file path=xl/sharedStrings.xml><?xml version="1.0" encoding="utf-8"?>
<sst xmlns="http://schemas.openxmlformats.org/spreadsheetml/2006/main" count="177" uniqueCount="79">
  <si>
    <t>Cap</t>
  </si>
  <si>
    <t>Discount</t>
  </si>
  <si>
    <t>Series A</t>
  </si>
  <si>
    <t>Founder</t>
  </si>
  <si>
    <t>Investors</t>
  </si>
  <si>
    <t>Pre-Funding</t>
  </si>
  <si>
    <t>Seed</t>
  </si>
  <si>
    <t>$ Raised</t>
  </si>
  <si>
    <t xml:space="preserve">Post </t>
  </si>
  <si>
    <t>Pre</t>
  </si>
  <si>
    <t>Shares</t>
  </si>
  <si>
    <t>Value</t>
  </si>
  <si>
    <t>Total</t>
  </si>
  <si>
    <t>Shares Issued</t>
  </si>
  <si>
    <t>Investor Sub-Total</t>
  </si>
  <si>
    <t xml:space="preserve">   Seed</t>
  </si>
  <si>
    <t xml:space="preserve">   Series A</t>
  </si>
  <si>
    <t xml:space="preserve">   Series B </t>
  </si>
  <si>
    <t>Notes</t>
  </si>
  <si>
    <t>% Owned</t>
  </si>
  <si>
    <t>Calculate implied valuation based on % ownership</t>
  </si>
  <si>
    <t>Calculate # shares to issue in this round</t>
  </si>
  <si>
    <t>Always start by calculating % ownership of newest money raised</t>
  </si>
  <si>
    <t>Calculate share price</t>
  </si>
  <si>
    <t>When founders/previous investors are diluted, they don't give away their shares, they issue new shares</t>
  </si>
  <si>
    <t>Share Price Paid</t>
  </si>
  <si>
    <t>Implied value of raise</t>
  </si>
  <si>
    <t>Series A pre money</t>
  </si>
  <si>
    <t>Implied seed post money</t>
  </si>
  <si>
    <t>Shares to issue</t>
  </si>
  <si>
    <t>Step</t>
  </si>
  <si>
    <t>Calculation</t>
  </si>
  <si>
    <t>($ invested / post money valuation)</t>
  </si>
  <si>
    <t>Calculate % ownership of newest money raised</t>
  </si>
  <si>
    <t>(Total shares in last round * % dilution) / (1 - % dilution)</t>
  </si>
  <si>
    <t>($ invested / # shares issues)</t>
  </si>
  <si>
    <t>Checks to make sure your math is right</t>
  </si>
  <si>
    <t>100% of ownership accounted for?</t>
  </si>
  <si>
    <t>Total Value owned by founders + investors = Post Money Valuation?</t>
  </si>
  <si>
    <t>(% ownership * post money valuation)</t>
  </si>
  <si>
    <t>None of the below happens until a Series A round is raised</t>
  </si>
  <si>
    <t>Founders/previous investors retain number of shares, but value of their shares drop and the % they own of the startup drops</t>
  </si>
  <si>
    <t>The seed round "implied" money in incorporates their discount</t>
  </si>
  <si>
    <t>Difference in share price from seed to Series A should = the discount of the note</t>
  </si>
  <si>
    <t>Calculate implied value of seed investment</t>
  </si>
  <si>
    <t>($ invested / (1 - discount))</t>
  </si>
  <si>
    <t>Ownership</t>
  </si>
  <si>
    <t>Series A pre money valuation = the Seed post money valuation</t>
  </si>
  <si>
    <t>Calculate % ownership of seed investment</t>
  </si>
  <si>
    <t>($ invested / seed post money valuation)</t>
  </si>
  <si>
    <t>Calculate % ownership of newest money raised (Series A)</t>
  </si>
  <si>
    <t>Calculate % ownership of previous investors/founders</t>
  </si>
  <si>
    <t>(# shares owned / total shares issued)</t>
  </si>
  <si>
    <t>Total value owned by founders + investors = Post Money Valuation?</t>
  </si>
  <si>
    <t>1a</t>
  </si>
  <si>
    <t>1b</t>
  </si>
  <si>
    <t>1c</t>
  </si>
  <si>
    <t>1d</t>
  </si>
  <si>
    <t>2a</t>
  </si>
  <si>
    <t>2b</t>
  </si>
  <si>
    <t>2c</t>
  </si>
  <si>
    <t>2d</t>
  </si>
  <si>
    <t>2e</t>
  </si>
  <si>
    <t>Do the calculation for cap and discount.  More favorable scenario to the seed investors takes place</t>
  </si>
  <si>
    <t>Calculate % ownership of seed</t>
  </si>
  <si>
    <t>($ invested / cap) / (1 - % dilution of Series A)</t>
  </si>
  <si>
    <t>In this case, the seed $ invested is simply the seed money invested</t>
  </si>
  <si>
    <t>In this case, the seed % ownership is simply seed investment / cap diluted by Series A dilution</t>
  </si>
  <si>
    <t>Numbers you can play with are in red</t>
  </si>
  <si>
    <t>Important calculations are in green</t>
  </si>
  <si>
    <t>Calculate total dilution in this round</t>
  </si>
  <si>
    <t>% ownership Series A + % ownership Seed</t>
  </si>
  <si>
    <t>Calculate shares issued to Seed and Series A</t>
  </si>
  <si>
    <t>Proportional based on ownership %</t>
  </si>
  <si>
    <t>Calculate share price for Seed and Series A</t>
  </si>
  <si>
    <t>Difference in share price from seed to Series A should = difference between cap and Series A pre</t>
  </si>
  <si>
    <t>Three are three scenarios - a "Steps" page and a "Calculation" page for each
1)  Equity - When the seed round is a priced equity round
2)  Convertible Note Discount  - When the seed round is a note and the discount comes into play
3)  Convertible Note Cap  - When the seed round is a note and the cap comes into play</t>
  </si>
  <si>
    <t>37 Angels Dilution Calculator</t>
  </si>
  <si>
    <t>Copyright 37 Angels LLC – All Rights Reserved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</si>
</sst>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_(&quot;$&quot;* #,##0_);_(&quot;$&quot;* \(#,##0\);_(&quot;$&quot;* &quot;-&quot;??_);_(@_)"/>
    <numFmt numFmtId="166" formatCode="0.0%"/>
    <numFmt numFmtId="167" formatCode="_(* #,##0.0_);_(* \(#,##0.0\);_(* &quot;-&quot;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00B05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Alignment="1">
      <alignment wrapText="1"/>
    </xf>
    <xf numFmtId="0" fontId="3" fillId="0" borderId="0" xfId="0" applyFont="1"/>
    <xf numFmtId="164" fontId="4" fillId="0" borderId="0" xfId="1" applyNumberFormat="1" applyFont="1"/>
    <xf numFmtId="0" fontId="5" fillId="0" borderId="0" xfId="0" applyFont="1"/>
    <xf numFmtId="165" fontId="4" fillId="0" borderId="0" xfId="2" applyNumberFormat="1" applyFont="1"/>
    <xf numFmtId="165" fontId="5" fillId="0" borderId="0" xfId="2" applyNumberFormat="1" applyFont="1"/>
    <xf numFmtId="165" fontId="6" fillId="0" borderId="0" xfId="0" applyNumberFormat="1" applyFont="1"/>
    <xf numFmtId="9" fontId="5" fillId="0" borderId="0" xfId="0" applyNumberFormat="1" applyFont="1"/>
    <xf numFmtId="165" fontId="4" fillId="0" borderId="0" xfId="0" applyNumberFormat="1" applyFont="1"/>
    <xf numFmtId="44" fontId="4" fillId="0" borderId="0" xfId="2" applyFont="1"/>
    <xf numFmtId="164" fontId="5" fillId="0" borderId="0" xfId="0" applyNumberFormat="1" applyFont="1"/>
    <xf numFmtId="9" fontId="4" fillId="0" borderId="0" xfId="0" applyNumberFormat="1" applyFont="1"/>
    <xf numFmtId="44" fontId="5" fillId="0" borderId="0" xfId="2" applyFont="1"/>
    <xf numFmtId="166" fontId="5" fillId="0" borderId="0" xfId="3" applyNumberFormat="1" applyFont="1"/>
    <xf numFmtId="165" fontId="5" fillId="0" borderId="0" xfId="0" applyNumberFormat="1" applyFont="1"/>
    <xf numFmtId="44" fontId="5" fillId="0" borderId="0" xfId="0" applyNumberFormat="1" applyFont="1"/>
    <xf numFmtId="164" fontId="5" fillId="0" borderId="0" xfId="1" applyNumberFormat="1" applyFont="1"/>
    <xf numFmtId="44" fontId="6" fillId="0" borderId="0" xfId="2" applyFont="1"/>
    <xf numFmtId="9" fontId="5" fillId="0" borderId="0" xfId="3" applyFont="1"/>
    <xf numFmtId="167" fontId="5" fillId="0" borderId="0" xfId="0" applyNumberFormat="1" applyFont="1"/>
    <xf numFmtId="43" fontId="5" fillId="0" borderId="0" xfId="0" applyNumberFormat="1" applyFont="1"/>
    <xf numFmtId="9" fontId="6" fillId="0" borderId="0" xfId="3" applyFont="1"/>
    <xf numFmtId="9" fontId="6" fillId="0" borderId="0" xfId="0" applyNumberFormat="1" applyFont="1"/>
    <xf numFmtId="0" fontId="5" fillId="0" borderId="0" xfId="0" applyFont="1" applyAlignment="1">
      <alignment wrapText="1"/>
    </xf>
    <xf numFmtId="0" fontId="0" fillId="0" borderId="0" xfId="0" applyAlignment="1"/>
    <xf numFmtId="166" fontId="7" fillId="0" borderId="0" xfId="3" applyNumberFormat="1" applyFont="1"/>
    <xf numFmtId="164" fontId="7" fillId="0" borderId="0" xfId="1" applyNumberFormat="1" applyFont="1"/>
    <xf numFmtId="164" fontId="3" fillId="0" borderId="0" xfId="0" applyNumberFormat="1" applyFont="1"/>
    <xf numFmtId="9" fontId="3" fillId="0" borderId="0" xfId="3" applyFont="1"/>
    <xf numFmtId="165" fontId="3" fillId="0" borderId="0" xfId="0" applyNumberFormat="1" applyFont="1"/>
    <xf numFmtId="165" fontId="3" fillId="0" borderId="0" xfId="2" applyNumberFormat="1" applyFont="1"/>
    <xf numFmtId="0" fontId="3" fillId="0" borderId="0" xfId="0" applyFont="1" applyAlignment="1">
      <alignment horizontal="center"/>
    </xf>
    <xf numFmtId="0" fontId="8" fillId="0" borderId="0" xfId="0" applyFont="1"/>
    <xf numFmtId="0" fontId="9" fillId="0" borderId="0" xfId="0" applyFont="1"/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A6"/>
  <sheetViews>
    <sheetView tabSelected="1" workbookViewId="0">
      <selection activeCell="A28" sqref="A28"/>
    </sheetView>
  </sheetViews>
  <sheetFormatPr defaultRowHeight="15" x14ac:dyDescent="0.25"/>
  <cols>
    <col min="1" max="1" width="96" customWidth="1"/>
  </cols>
  <sheetData>
    <row r="1" spans="1:1" x14ac:dyDescent="0.25">
      <c r="A1" t="s">
        <v>77</v>
      </c>
    </row>
    <row r="2" spans="1:1" x14ac:dyDescent="0.25">
      <c r="A2" t="s">
        <v>78</v>
      </c>
    </row>
    <row r="4" spans="1:1" x14ac:dyDescent="0.25">
      <c r="A4" s="35" t="s">
        <v>68</v>
      </c>
    </row>
    <row r="5" spans="1:1" x14ac:dyDescent="0.25">
      <c r="A5" s="36" t="s">
        <v>69</v>
      </c>
    </row>
    <row r="6" spans="1:1" ht="60" x14ac:dyDescent="0.25">
      <c r="A6" s="3" t="s">
        <v>76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79998168889431442"/>
  </sheetPr>
  <dimension ref="A1:C18"/>
  <sheetViews>
    <sheetView workbookViewId="0">
      <selection activeCell="A2" sqref="A2:XFD2"/>
    </sheetView>
  </sheetViews>
  <sheetFormatPr defaultRowHeight="15" x14ac:dyDescent="0.25"/>
  <cols>
    <col min="1" max="1" width="3" style="2" bestFit="1" customWidth="1"/>
    <col min="2" max="2" width="64.28515625" customWidth="1"/>
    <col min="3" max="3" width="51.7109375" bestFit="1" customWidth="1"/>
  </cols>
  <sheetData>
    <row r="1" spans="1:3" x14ac:dyDescent="0.25">
      <c r="B1" s="1" t="s">
        <v>18</v>
      </c>
    </row>
    <row r="2" spans="1:3" ht="15" customHeight="1" x14ac:dyDescent="0.25">
      <c r="B2" s="27" t="s">
        <v>24</v>
      </c>
      <c r="C2" s="3"/>
    </row>
    <row r="3" spans="1:3" ht="15" customHeight="1" x14ac:dyDescent="0.25">
      <c r="B3" s="27" t="s">
        <v>41</v>
      </c>
      <c r="C3" s="3"/>
    </row>
    <row r="4" spans="1:3" x14ac:dyDescent="0.25">
      <c r="B4" s="3" t="s">
        <v>22</v>
      </c>
      <c r="C4" s="27"/>
    </row>
    <row r="7" spans="1:3" x14ac:dyDescent="0.25">
      <c r="B7" s="1" t="s">
        <v>30</v>
      </c>
      <c r="C7" s="1" t="s">
        <v>31</v>
      </c>
    </row>
    <row r="8" spans="1:3" x14ac:dyDescent="0.25">
      <c r="A8" s="2">
        <v>1</v>
      </c>
      <c r="B8" s="3" t="s">
        <v>33</v>
      </c>
      <c r="C8" t="s">
        <v>32</v>
      </c>
    </row>
    <row r="9" spans="1:3" x14ac:dyDescent="0.25">
      <c r="A9" s="2">
        <v>2</v>
      </c>
      <c r="B9" s="3" t="s">
        <v>21</v>
      </c>
      <c r="C9" t="s">
        <v>34</v>
      </c>
    </row>
    <row r="10" spans="1:3" x14ac:dyDescent="0.25">
      <c r="A10" s="2">
        <v>3</v>
      </c>
      <c r="B10" s="3" t="s">
        <v>23</v>
      </c>
      <c r="C10" t="s">
        <v>35</v>
      </c>
    </row>
    <row r="11" spans="1:3" x14ac:dyDescent="0.25">
      <c r="A11" s="2">
        <v>4</v>
      </c>
      <c r="B11" s="3" t="s">
        <v>51</v>
      </c>
      <c r="C11" t="s">
        <v>52</v>
      </c>
    </row>
    <row r="12" spans="1:3" x14ac:dyDescent="0.25">
      <c r="A12" s="2">
        <v>5</v>
      </c>
      <c r="B12" s="2" t="s">
        <v>20</v>
      </c>
      <c r="C12" t="s">
        <v>39</v>
      </c>
    </row>
    <row r="15" spans="1:3" x14ac:dyDescent="0.25">
      <c r="B15" s="1" t="s">
        <v>36</v>
      </c>
    </row>
    <row r="16" spans="1:3" x14ac:dyDescent="0.25">
      <c r="B16" s="2" t="s">
        <v>37</v>
      </c>
    </row>
    <row r="17" spans="2:3" x14ac:dyDescent="0.25">
      <c r="B17" s="2" t="s">
        <v>53</v>
      </c>
    </row>
    <row r="18" spans="2:3" x14ac:dyDescent="0.25">
      <c r="B18" s="3"/>
      <c r="C18" s="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79998168889431442"/>
  </sheetPr>
  <dimension ref="A1:O22"/>
  <sheetViews>
    <sheetView workbookViewId="0">
      <selection activeCell="I22" sqref="I22"/>
    </sheetView>
  </sheetViews>
  <sheetFormatPr defaultRowHeight="12.75" x14ac:dyDescent="0.2"/>
  <cols>
    <col min="1" max="1" width="17.42578125" style="6" bestFit="1" customWidth="1"/>
    <col min="2" max="5" width="10.7109375" style="6" customWidth="1"/>
    <col min="6" max="6" width="2.7109375" style="6" customWidth="1"/>
    <col min="7" max="7" width="10.7109375" style="6" customWidth="1"/>
    <col min="8" max="8" width="11.42578125" style="6" bestFit="1" customWidth="1"/>
    <col min="9" max="10" width="10.7109375" style="6" customWidth="1"/>
    <col min="11" max="11" width="2.7109375" style="6" customWidth="1"/>
    <col min="12" max="15" width="10.7109375" style="6" customWidth="1"/>
    <col min="16" max="16384" width="9.140625" style="6"/>
  </cols>
  <sheetData>
    <row r="1" spans="1:15" x14ac:dyDescent="0.2">
      <c r="A1" s="4" t="s">
        <v>13</v>
      </c>
      <c r="B1" s="4"/>
      <c r="C1" s="5">
        <v>1000000</v>
      </c>
      <c r="G1" s="4" t="s">
        <v>7</v>
      </c>
      <c r="H1" s="7">
        <v>500000</v>
      </c>
      <c r="I1" s="8"/>
      <c r="K1" s="8"/>
      <c r="L1" s="4" t="s">
        <v>7</v>
      </c>
      <c r="M1" s="7">
        <v>2000000</v>
      </c>
    </row>
    <row r="2" spans="1:15" x14ac:dyDescent="0.2">
      <c r="G2" s="4" t="s">
        <v>9</v>
      </c>
      <c r="H2" s="7">
        <v>2000000</v>
      </c>
      <c r="I2" s="8"/>
      <c r="K2" s="8"/>
      <c r="L2" s="4" t="s">
        <v>9</v>
      </c>
      <c r="M2" s="7">
        <v>6000000</v>
      </c>
    </row>
    <row r="3" spans="1:15" x14ac:dyDescent="0.2">
      <c r="G3" s="4" t="s">
        <v>8</v>
      </c>
      <c r="H3" s="9">
        <f>H1+H2</f>
        <v>2500000</v>
      </c>
      <c r="I3" s="10"/>
      <c r="K3" s="10"/>
      <c r="L3" s="4" t="s">
        <v>8</v>
      </c>
      <c r="M3" s="9">
        <f>M1+M2</f>
        <v>8000000</v>
      </c>
    </row>
    <row r="4" spans="1:15" x14ac:dyDescent="0.2">
      <c r="G4" s="4"/>
      <c r="H4" s="11"/>
      <c r="I4" s="10"/>
      <c r="K4" s="10"/>
      <c r="L4" s="4"/>
      <c r="M4" s="7"/>
    </row>
    <row r="6" spans="1:15" x14ac:dyDescent="0.2">
      <c r="B6" s="34" t="s">
        <v>5</v>
      </c>
      <c r="C6" s="34"/>
      <c r="D6" s="34"/>
      <c r="E6" s="34"/>
      <c r="G6" s="34" t="s">
        <v>6</v>
      </c>
      <c r="H6" s="34"/>
      <c r="I6" s="34"/>
      <c r="J6" s="34"/>
      <c r="L6" s="34" t="s">
        <v>2</v>
      </c>
      <c r="M6" s="34"/>
      <c r="N6" s="34"/>
      <c r="O6" s="34"/>
    </row>
    <row r="7" spans="1:15" ht="25.5" x14ac:dyDescent="0.2">
      <c r="B7" s="26" t="s">
        <v>25</v>
      </c>
      <c r="C7" s="6" t="s">
        <v>10</v>
      </c>
      <c r="D7" s="6" t="s">
        <v>19</v>
      </c>
      <c r="E7" s="6" t="s">
        <v>11</v>
      </c>
      <c r="G7" s="26" t="s">
        <v>25</v>
      </c>
      <c r="H7" s="6" t="s">
        <v>10</v>
      </c>
      <c r="I7" s="6" t="s">
        <v>19</v>
      </c>
      <c r="J7" s="6" t="s">
        <v>11</v>
      </c>
      <c r="L7" s="26" t="s">
        <v>25</v>
      </c>
      <c r="M7" s="6" t="s">
        <v>10</v>
      </c>
      <c r="N7" s="6" t="s">
        <v>19</v>
      </c>
      <c r="O7" s="6" t="s">
        <v>11</v>
      </c>
    </row>
    <row r="8" spans="1:15" x14ac:dyDescent="0.2">
      <c r="A8" s="4" t="s">
        <v>3</v>
      </c>
      <c r="B8" s="12">
        <v>0.01</v>
      </c>
      <c r="C8" s="13">
        <f>C1</f>
        <v>1000000</v>
      </c>
      <c r="D8" s="25">
        <v>1</v>
      </c>
      <c r="E8" s="10"/>
      <c r="F8" s="10"/>
      <c r="G8" s="15">
        <v>0.01</v>
      </c>
      <c r="H8" s="13">
        <f>C8</f>
        <v>1000000</v>
      </c>
      <c r="I8" s="16">
        <f>H8/H$18</f>
        <v>0.8</v>
      </c>
      <c r="J8" s="17">
        <f>I8*H$3</f>
        <v>2000000</v>
      </c>
      <c r="K8" s="10"/>
      <c r="L8" s="18">
        <f>G8</f>
        <v>0.01</v>
      </c>
      <c r="M8" s="13">
        <f>H8</f>
        <v>1000000</v>
      </c>
      <c r="N8" s="16">
        <f>M8/M$18</f>
        <v>0.6</v>
      </c>
      <c r="O8" s="17">
        <f>N8*M$3</f>
        <v>4800000</v>
      </c>
    </row>
    <row r="9" spans="1:15" x14ac:dyDescent="0.2">
      <c r="D9" s="10"/>
      <c r="E9" s="10"/>
      <c r="F9" s="10"/>
      <c r="K9" s="10"/>
      <c r="O9" s="8"/>
    </row>
    <row r="10" spans="1:15" x14ac:dyDescent="0.2">
      <c r="A10" s="4" t="s">
        <v>4</v>
      </c>
      <c r="B10" s="4"/>
      <c r="C10" s="4"/>
      <c r="D10" s="10"/>
      <c r="E10" s="10"/>
      <c r="F10" s="10"/>
      <c r="G10" s="10"/>
      <c r="K10" s="10"/>
      <c r="O10" s="8"/>
    </row>
    <row r="11" spans="1:15" x14ac:dyDescent="0.2">
      <c r="A11" s="4" t="s">
        <v>15</v>
      </c>
      <c r="B11" s="4"/>
      <c r="G11" s="15">
        <f>H1/H11</f>
        <v>2</v>
      </c>
      <c r="H11" s="29">
        <f>C18*I11/(1-I11)</f>
        <v>250000</v>
      </c>
      <c r="I11" s="28">
        <f>H1/H3</f>
        <v>0.2</v>
      </c>
      <c r="J11" s="17">
        <f>I11*H$3</f>
        <v>500000</v>
      </c>
      <c r="L11" s="15">
        <f>G11</f>
        <v>2</v>
      </c>
      <c r="M11" s="19">
        <f>H11</f>
        <v>250000</v>
      </c>
      <c r="N11" s="16">
        <f>M11/M$18</f>
        <v>0.15</v>
      </c>
      <c r="O11" s="17">
        <f>N11*M$3</f>
        <v>1200000</v>
      </c>
    </row>
    <row r="12" spans="1:15" x14ac:dyDescent="0.2">
      <c r="A12" s="4" t="s">
        <v>16</v>
      </c>
      <c r="B12" s="4"/>
      <c r="C12" s="4"/>
      <c r="L12" s="20">
        <f>M1/M12</f>
        <v>4.8</v>
      </c>
      <c r="M12" s="29">
        <f>H18*N12/(1-N12)</f>
        <v>416666.66666666669</v>
      </c>
      <c r="N12" s="28">
        <f>M1/M3</f>
        <v>0.25</v>
      </c>
      <c r="O12" s="17">
        <f>N12*M$3</f>
        <v>2000000</v>
      </c>
    </row>
    <row r="13" spans="1:15" x14ac:dyDescent="0.2">
      <c r="A13" s="4" t="s">
        <v>17</v>
      </c>
      <c r="O13" s="8"/>
    </row>
    <row r="14" spans="1:15" x14ac:dyDescent="0.2">
      <c r="A14" s="4" t="s">
        <v>14</v>
      </c>
      <c r="C14" s="15"/>
      <c r="D14" s="21"/>
      <c r="H14" s="19"/>
      <c r="I14" s="16"/>
      <c r="J14" s="17"/>
      <c r="M14" s="19"/>
      <c r="N14" s="16"/>
      <c r="O14" s="17"/>
    </row>
    <row r="15" spans="1:15" x14ac:dyDescent="0.2">
      <c r="O15" s="8"/>
    </row>
    <row r="16" spans="1:15" x14ac:dyDescent="0.2">
      <c r="O16" s="8"/>
    </row>
    <row r="17" spans="1:15" x14ac:dyDescent="0.2">
      <c r="O17" s="8"/>
    </row>
    <row r="18" spans="1:15" s="4" customFormat="1" x14ac:dyDescent="0.2">
      <c r="A18" s="4" t="s">
        <v>12</v>
      </c>
      <c r="C18" s="30">
        <f>SUM(C8:C17)</f>
        <v>1000000</v>
      </c>
      <c r="D18" s="31">
        <f>SUM(D8:D17)</f>
        <v>1</v>
      </c>
      <c r="H18" s="30">
        <f>SUM(H8:H17)</f>
        <v>1250000</v>
      </c>
      <c r="I18" s="31">
        <f>SUM(I8:I17)</f>
        <v>1</v>
      </c>
      <c r="J18" s="32">
        <f>SUM(J8:J17)</f>
        <v>2500000</v>
      </c>
      <c r="M18" s="30">
        <f>SUM(M8:M17)</f>
        <v>1666666.6666666667</v>
      </c>
      <c r="N18" s="31">
        <f>SUM(N8:N17)</f>
        <v>1</v>
      </c>
      <c r="O18" s="32">
        <f>SUM(O8:O17)</f>
        <v>8000000</v>
      </c>
    </row>
    <row r="21" spans="1:15" x14ac:dyDescent="0.2">
      <c r="H21" s="23"/>
    </row>
    <row r="22" spans="1:15" x14ac:dyDescent="0.2">
      <c r="A22" s="4"/>
      <c r="B22" s="4"/>
      <c r="H22" s="22"/>
    </row>
  </sheetData>
  <mergeCells count="3">
    <mergeCell ref="B6:E6"/>
    <mergeCell ref="G6:J6"/>
    <mergeCell ref="L6:O6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C22"/>
  <sheetViews>
    <sheetView workbookViewId="0">
      <selection activeCell="B5" sqref="B5"/>
    </sheetView>
  </sheetViews>
  <sheetFormatPr defaultRowHeight="15" x14ac:dyDescent="0.25"/>
  <cols>
    <col min="1" max="1" width="3.140625" style="2" bestFit="1" customWidth="1"/>
    <col min="2" max="2" width="64.28515625" customWidth="1"/>
    <col min="3" max="3" width="51.7109375" bestFit="1" customWidth="1"/>
  </cols>
  <sheetData>
    <row r="1" spans="1:3" x14ac:dyDescent="0.25">
      <c r="B1" s="1" t="s">
        <v>18</v>
      </c>
    </row>
    <row r="2" spans="1:3" x14ac:dyDescent="0.25">
      <c r="B2" s="3" t="s">
        <v>40</v>
      </c>
      <c r="C2" s="3"/>
    </row>
    <row r="3" spans="1:3" x14ac:dyDescent="0.25">
      <c r="B3" s="27" t="s">
        <v>47</v>
      </c>
      <c r="C3" s="27"/>
    </row>
    <row r="4" spans="1:3" x14ac:dyDescent="0.25">
      <c r="B4" s="3" t="s">
        <v>42</v>
      </c>
      <c r="C4" s="3"/>
    </row>
    <row r="5" spans="1:3" x14ac:dyDescent="0.25">
      <c r="B5" t="s">
        <v>63</v>
      </c>
    </row>
    <row r="7" spans="1:3" x14ac:dyDescent="0.25">
      <c r="B7" s="1" t="s">
        <v>30</v>
      </c>
      <c r="C7" s="1" t="s">
        <v>31</v>
      </c>
    </row>
    <row r="8" spans="1:3" x14ac:dyDescent="0.25">
      <c r="A8" s="2" t="s">
        <v>54</v>
      </c>
      <c r="B8" s="2" t="s">
        <v>44</v>
      </c>
      <c r="C8" s="2" t="s">
        <v>45</v>
      </c>
    </row>
    <row r="9" spans="1:3" x14ac:dyDescent="0.25">
      <c r="A9" s="2" t="s">
        <v>55</v>
      </c>
      <c r="B9" s="27" t="s">
        <v>47</v>
      </c>
      <c r="C9" s="27"/>
    </row>
    <row r="10" spans="1:3" x14ac:dyDescent="0.25">
      <c r="A10" s="2" t="s">
        <v>56</v>
      </c>
      <c r="B10" s="2" t="s">
        <v>48</v>
      </c>
      <c r="C10" s="2" t="s">
        <v>49</v>
      </c>
    </row>
    <row r="11" spans="1:3" x14ac:dyDescent="0.25">
      <c r="A11" s="2" t="s">
        <v>57</v>
      </c>
      <c r="B11" s="3" t="s">
        <v>21</v>
      </c>
      <c r="C11" t="s">
        <v>34</v>
      </c>
    </row>
    <row r="12" spans="1:3" x14ac:dyDescent="0.25">
      <c r="B12" s="2"/>
      <c r="C12" s="2"/>
    </row>
    <row r="13" spans="1:3" x14ac:dyDescent="0.25">
      <c r="A13" s="2" t="s">
        <v>58</v>
      </c>
      <c r="B13" s="3" t="s">
        <v>50</v>
      </c>
      <c r="C13" t="s">
        <v>32</v>
      </c>
    </row>
    <row r="14" spans="1:3" x14ac:dyDescent="0.25">
      <c r="A14" s="2" t="s">
        <v>59</v>
      </c>
      <c r="B14" s="3" t="s">
        <v>21</v>
      </c>
      <c r="C14" t="s">
        <v>34</v>
      </c>
    </row>
    <row r="15" spans="1:3" x14ac:dyDescent="0.25">
      <c r="A15" s="2" t="s">
        <v>60</v>
      </c>
      <c r="B15" s="3" t="s">
        <v>23</v>
      </c>
      <c r="C15" t="s">
        <v>35</v>
      </c>
    </row>
    <row r="16" spans="1:3" x14ac:dyDescent="0.25">
      <c r="A16" s="2" t="s">
        <v>61</v>
      </c>
      <c r="B16" s="3" t="s">
        <v>51</v>
      </c>
      <c r="C16" t="s">
        <v>52</v>
      </c>
    </row>
    <row r="17" spans="1:3" x14ac:dyDescent="0.25">
      <c r="A17" s="2" t="s">
        <v>62</v>
      </c>
      <c r="B17" s="2" t="s">
        <v>20</v>
      </c>
      <c r="C17" t="s">
        <v>39</v>
      </c>
    </row>
    <row r="18" spans="1:3" x14ac:dyDescent="0.25">
      <c r="B18" s="2"/>
    </row>
    <row r="19" spans="1:3" x14ac:dyDescent="0.25">
      <c r="B19" s="1" t="s">
        <v>36</v>
      </c>
    </row>
    <row r="20" spans="1:3" x14ac:dyDescent="0.25">
      <c r="B20" s="2" t="s">
        <v>37</v>
      </c>
    </row>
    <row r="21" spans="1:3" x14ac:dyDescent="0.25">
      <c r="B21" s="2" t="s">
        <v>38</v>
      </c>
    </row>
    <row r="22" spans="1:3" x14ac:dyDescent="0.25">
      <c r="B22" s="2" t="s">
        <v>43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O24"/>
  <sheetViews>
    <sheetView workbookViewId="0">
      <selection activeCell="J22" sqref="J22"/>
    </sheetView>
  </sheetViews>
  <sheetFormatPr defaultRowHeight="12.75" x14ac:dyDescent="0.2"/>
  <cols>
    <col min="1" max="1" width="17.42578125" style="6" bestFit="1" customWidth="1"/>
    <col min="2" max="5" width="10.7109375" style="6" customWidth="1"/>
    <col min="6" max="6" width="2.7109375" style="6" customWidth="1"/>
    <col min="7" max="7" width="10.7109375" style="6" customWidth="1"/>
    <col min="8" max="8" width="11.42578125" style="6" bestFit="1" customWidth="1"/>
    <col min="9" max="10" width="10.7109375" style="6" customWidth="1"/>
    <col min="11" max="11" width="2.7109375" style="6" customWidth="1"/>
    <col min="12" max="15" width="10.7109375" style="6" customWidth="1"/>
    <col min="16" max="16384" width="9.140625" style="6"/>
  </cols>
  <sheetData>
    <row r="1" spans="1:15" x14ac:dyDescent="0.2">
      <c r="A1" s="4" t="s">
        <v>13</v>
      </c>
      <c r="B1" s="4"/>
      <c r="C1" s="5">
        <v>1000000</v>
      </c>
      <c r="G1" s="4" t="s">
        <v>7</v>
      </c>
      <c r="H1" s="7">
        <v>500000</v>
      </c>
      <c r="I1" s="8"/>
      <c r="K1" s="8"/>
      <c r="L1" s="4" t="s">
        <v>7</v>
      </c>
      <c r="M1" s="7">
        <v>2000000</v>
      </c>
    </row>
    <row r="2" spans="1:15" x14ac:dyDescent="0.2">
      <c r="G2" s="4" t="s">
        <v>0</v>
      </c>
      <c r="H2" s="7">
        <v>2000000</v>
      </c>
      <c r="I2" s="8"/>
      <c r="K2" s="8"/>
      <c r="L2" s="4" t="s">
        <v>9</v>
      </c>
      <c r="M2" s="7">
        <v>6000000</v>
      </c>
    </row>
    <row r="3" spans="1:15" x14ac:dyDescent="0.2">
      <c r="G3" s="4" t="s">
        <v>1</v>
      </c>
      <c r="H3" s="24">
        <v>0.2</v>
      </c>
      <c r="I3" s="8"/>
      <c r="K3" s="8"/>
      <c r="L3" s="4" t="s">
        <v>8</v>
      </c>
      <c r="M3" s="9">
        <f>M1+M2</f>
        <v>8000000</v>
      </c>
    </row>
    <row r="4" spans="1:15" x14ac:dyDescent="0.2">
      <c r="G4" s="4"/>
      <c r="H4" s="11"/>
      <c r="I4" s="10"/>
      <c r="K4" s="10"/>
      <c r="L4" s="4"/>
      <c r="M4" s="7"/>
    </row>
    <row r="6" spans="1:15" x14ac:dyDescent="0.2">
      <c r="B6" s="34" t="s">
        <v>5</v>
      </c>
      <c r="C6" s="34"/>
      <c r="D6" s="34"/>
      <c r="E6" s="34"/>
      <c r="G6" s="34" t="s">
        <v>6</v>
      </c>
      <c r="H6" s="34"/>
      <c r="I6" s="34"/>
      <c r="J6" s="34"/>
      <c r="L6" s="34" t="s">
        <v>2</v>
      </c>
      <c r="M6" s="34"/>
      <c r="N6" s="34"/>
      <c r="O6" s="34"/>
    </row>
    <row r="7" spans="1:15" ht="25.5" x14ac:dyDescent="0.2">
      <c r="B7" s="26" t="s">
        <v>25</v>
      </c>
      <c r="C7" s="6" t="s">
        <v>10</v>
      </c>
      <c r="D7" s="6" t="s">
        <v>19</v>
      </c>
      <c r="E7" s="6" t="s">
        <v>11</v>
      </c>
      <c r="G7" s="26"/>
      <c r="L7" s="26" t="s">
        <v>25</v>
      </c>
      <c r="M7" s="6" t="s">
        <v>10</v>
      </c>
      <c r="N7" s="6" t="s">
        <v>19</v>
      </c>
      <c r="O7" s="6" t="s">
        <v>11</v>
      </c>
    </row>
    <row r="8" spans="1:15" x14ac:dyDescent="0.2">
      <c r="A8" s="4" t="s">
        <v>3</v>
      </c>
      <c r="B8" s="12">
        <v>0.01</v>
      </c>
      <c r="C8" s="13">
        <f>C1</f>
        <v>1000000</v>
      </c>
      <c r="D8" s="14">
        <v>1</v>
      </c>
      <c r="E8" s="10"/>
      <c r="F8" s="10"/>
      <c r="G8" s="6" t="s">
        <v>26</v>
      </c>
      <c r="H8" s="13"/>
      <c r="I8" s="8">
        <f>H1/(1-H3)</f>
        <v>625000</v>
      </c>
      <c r="J8" s="17"/>
      <c r="K8" s="10"/>
      <c r="L8" s="18">
        <f>B8</f>
        <v>0.01</v>
      </c>
      <c r="M8" s="13">
        <f>C8</f>
        <v>1000000</v>
      </c>
      <c r="N8" s="16">
        <f>M8/M$18</f>
        <v>0.671875</v>
      </c>
      <c r="O8" s="17">
        <f>N8*M$3</f>
        <v>5375000</v>
      </c>
    </row>
    <row r="9" spans="1:15" x14ac:dyDescent="0.2">
      <c r="D9" s="10"/>
      <c r="E9" s="10"/>
      <c r="F9" s="10"/>
      <c r="G9" s="6" t="s">
        <v>27</v>
      </c>
      <c r="H9" s="13"/>
      <c r="I9" s="8">
        <f>M2</f>
        <v>6000000</v>
      </c>
      <c r="K9" s="10"/>
      <c r="O9" s="8"/>
    </row>
    <row r="10" spans="1:15" x14ac:dyDescent="0.2">
      <c r="A10" s="4" t="s">
        <v>4</v>
      </c>
      <c r="B10" s="4"/>
      <c r="C10" s="4"/>
      <c r="D10" s="10"/>
      <c r="E10" s="10"/>
      <c r="F10" s="10"/>
      <c r="G10" s="6" t="s">
        <v>28</v>
      </c>
      <c r="H10" s="13"/>
      <c r="I10" s="8">
        <f>I9</f>
        <v>6000000</v>
      </c>
      <c r="K10" s="10"/>
      <c r="O10" s="8"/>
    </row>
    <row r="11" spans="1:15" x14ac:dyDescent="0.2">
      <c r="A11" s="4" t="s">
        <v>15</v>
      </c>
      <c r="B11" s="4"/>
      <c r="G11" s="10" t="s">
        <v>46</v>
      </c>
      <c r="I11" s="28">
        <f>I8/I10</f>
        <v>0.10416666666666667</v>
      </c>
      <c r="L11" s="15">
        <f>H1/M11</f>
        <v>4.3</v>
      </c>
      <c r="M11" s="19">
        <f>I12</f>
        <v>116279.06976744186</v>
      </c>
      <c r="N11" s="16">
        <f>M11/M$18</f>
        <v>7.8125000000000014E-2</v>
      </c>
      <c r="O11" s="17">
        <f>N11*M$3</f>
        <v>625000.00000000012</v>
      </c>
    </row>
    <row r="12" spans="1:15" x14ac:dyDescent="0.2">
      <c r="A12" s="4" t="s">
        <v>16</v>
      </c>
      <c r="B12" s="4"/>
      <c r="C12" s="4"/>
      <c r="G12" s="10" t="s">
        <v>29</v>
      </c>
      <c r="H12" s="19"/>
      <c r="I12" s="29">
        <f>(C18*I11)/(1-I11)</f>
        <v>116279.06976744186</v>
      </c>
      <c r="J12" s="17"/>
      <c r="L12" s="15">
        <f>M1/M12</f>
        <v>5.375</v>
      </c>
      <c r="M12" s="29">
        <f>(H18*N12)/(1-N12)</f>
        <v>372093.02325581393</v>
      </c>
      <c r="N12" s="28">
        <f>M1/M3</f>
        <v>0.25</v>
      </c>
      <c r="O12" s="17">
        <f>N12*M$3</f>
        <v>2000000</v>
      </c>
    </row>
    <row r="13" spans="1:15" x14ac:dyDescent="0.2">
      <c r="A13" s="4" t="s">
        <v>17</v>
      </c>
      <c r="O13" s="8"/>
    </row>
    <row r="14" spans="1:15" x14ac:dyDescent="0.2">
      <c r="A14" s="4" t="s">
        <v>14</v>
      </c>
      <c r="C14" s="15"/>
      <c r="D14" s="21"/>
      <c r="M14" s="19"/>
      <c r="N14" s="16"/>
      <c r="O14" s="17"/>
    </row>
    <row r="15" spans="1:15" x14ac:dyDescent="0.2">
      <c r="H15" s="19"/>
      <c r="I15" s="16"/>
      <c r="J15" s="17"/>
      <c r="O15" s="8"/>
    </row>
    <row r="16" spans="1:15" x14ac:dyDescent="0.2">
      <c r="H16" s="19"/>
      <c r="I16" s="16"/>
      <c r="J16" s="17"/>
      <c r="O16" s="8"/>
    </row>
    <row r="17" spans="1:15" x14ac:dyDescent="0.2">
      <c r="O17" s="8"/>
    </row>
    <row r="18" spans="1:15" s="4" customFormat="1" x14ac:dyDescent="0.2">
      <c r="A18" s="4" t="s">
        <v>12</v>
      </c>
      <c r="C18" s="30">
        <f>SUM(C8:C17)</f>
        <v>1000000</v>
      </c>
      <c r="D18" s="31">
        <f>SUM(D8:D17)</f>
        <v>1</v>
      </c>
      <c r="H18" s="30">
        <f>C18+I12</f>
        <v>1116279.0697674418</v>
      </c>
      <c r="M18" s="30">
        <f>SUM(M8:M17)</f>
        <v>1488372.0930232557</v>
      </c>
      <c r="N18" s="31">
        <f>SUM(N8:N17)</f>
        <v>1</v>
      </c>
      <c r="O18" s="32">
        <f>SUM(O8:O17)</f>
        <v>8000000</v>
      </c>
    </row>
    <row r="20" spans="1:15" x14ac:dyDescent="0.2">
      <c r="H20" s="13"/>
      <c r="I20" s="21"/>
      <c r="J20" s="17"/>
    </row>
    <row r="22" spans="1:15" x14ac:dyDescent="0.2">
      <c r="A22" s="4"/>
      <c r="B22" s="4"/>
    </row>
    <row r="23" spans="1:15" x14ac:dyDescent="0.2">
      <c r="H23" s="23"/>
    </row>
    <row r="24" spans="1:15" x14ac:dyDescent="0.2">
      <c r="H24" s="22"/>
    </row>
  </sheetData>
  <mergeCells count="3">
    <mergeCell ref="B6:E6"/>
    <mergeCell ref="G6:J6"/>
    <mergeCell ref="L6:O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39997558519241921"/>
  </sheetPr>
  <dimension ref="A1:C21"/>
  <sheetViews>
    <sheetView workbookViewId="0">
      <selection activeCell="B22" sqref="B22"/>
    </sheetView>
  </sheetViews>
  <sheetFormatPr defaultRowHeight="15" x14ac:dyDescent="0.25"/>
  <cols>
    <col min="1" max="1" width="3.140625" style="2" bestFit="1" customWidth="1"/>
    <col min="2" max="2" width="64.28515625" customWidth="1"/>
    <col min="3" max="3" width="51.7109375" bestFit="1" customWidth="1"/>
  </cols>
  <sheetData>
    <row r="1" spans="1:3" x14ac:dyDescent="0.25">
      <c r="B1" s="1" t="s">
        <v>18</v>
      </c>
    </row>
    <row r="2" spans="1:3" x14ac:dyDescent="0.25">
      <c r="B2" s="3" t="s">
        <v>40</v>
      </c>
      <c r="C2" s="3"/>
    </row>
    <row r="3" spans="1:3" x14ac:dyDescent="0.25">
      <c r="B3" s="27" t="s">
        <v>47</v>
      </c>
      <c r="C3" s="27"/>
    </row>
    <row r="4" spans="1:3" x14ac:dyDescent="0.25">
      <c r="B4" s="27" t="s">
        <v>66</v>
      </c>
      <c r="C4" s="27"/>
    </row>
    <row r="5" spans="1:3" x14ac:dyDescent="0.25">
      <c r="B5" s="27" t="s">
        <v>67</v>
      </c>
      <c r="C5" s="3"/>
    </row>
    <row r="6" spans="1:3" x14ac:dyDescent="0.25">
      <c r="B6" t="s">
        <v>63</v>
      </c>
    </row>
    <row r="8" spans="1:3" x14ac:dyDescent="0.25">
      <c r="B8" s="1" t="s">
        <v>30</v>
      </c>
      <c r="C8" s="1" t="s">
        <v>31</v>
      </c>
    </row>
    <row r="9" spans="1:3" x14ac:dyDescent="0.25">
      <c r="A9" s="2">
        <v>1</v>
      </c>
      <c r="B9" s="3" t="s">
        <v>50</v>
      </c>
      <c r="C9" t="s">
        <v>32</v>
      </c>
    </row>
    <row r="10" spans="1:3" x14ac:dyDescent="0.25">
      <c r="A10" s="2">
        <v>2</v>
      </c>
      <c r="B10" s="3" t="s">
        <v>64</v>
      </c>
      <c r="C10" t="s">
        <v>65</v>
      </c>
    </row>
    <row r="11" spans="1:3" x14ac:dyDescent="0.25">
      <c r="A11" s="2">
        <v>3</v>
      </c>
      <c r="B11" s="3" t="s">
        <v>70</v>
      </c>
      <c r="C11" t="s">
        <v>71</v>
      </c>
    </row>
    <row r="12" spans="1:3" x14ac:dyDescent="0.25">
      <c r="A12" s="2">
        <v>4</v>
      </c>
      <c r="B12" s="3" t="s">
        <v>21</v>
      </c>
      <c r="C12" t="s">
        <v>34</v>
      </c>
    </row>
    <row r="13" spans="1:3" x14ac:dyDescent="0.25">
      <c r="B13" s="3" t="s">
        <v>72</v>
      </c>
      <c r="C13" t="s">
        <v>73</v>
      </c>
    </row>
    <row r="14" spans="1:3" x14ac:dyDescent="0.25">
      <c r="A14" s="2">
        <v>5</v>
      </c>
      <c r="B14" s="3" t="s">
        <v>74</v>
      </c>
      <c r="C14" t="s">
        <v>35</v>
      </c>
    </row>
    <row r="15" spans="1:3" x14ac:dyDescent="0.25">
      <c r="A15" s="2">
        <v>6</v>
      </c>
      <c r="B15" s="3" t="s">
        <v>51</v>
      </c>
      <c r="C15" t="s">
        <v>52</v>
      </c>
    </row>
    <row r="16" spans="1:3" x14ac:dyDescent="0.25">
      <c r="A16" s="2">
        <v>7</v>
      </c>
      <c r="B16" s="2" t="s">
        <v>20</v>
      </c>
      <c r="C16" t="s">
        <v>39</v>
      </c>
    </row>
    <row r="17" spans="2:2" x14ac:dyDescent="0.25">
      <c r="B17" s="2"/>
    </row>
    <row r="18" spans="2:2" x14ac:dyDescent="0.25">
      <c r="B18" s="1" t="s">
        <v>36</v>
      </c>
    </row>
    <row r="19" spans="2:2" x14ac:dyDescent="0.25">
      <c r="B19" s="2" t="s">
        <v>37</v>
      </c>
    </row>
    <row r="20" spans="2:2" x14ac:dyDescent="0.25">
      <c r="B20" s="2" t="s">
        <v>38</v>
      </c>
    </row>
    <row r="21" spans="2:2" x14ac:dyDescent="0.25">
      <c r="B21" s="2" t="s">
        <v>75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39997558519241921"/>
  </sheetPr>
  <dimension ref="A1:O28"/>
  <sheetViews>
    <sheetView workbookViewId="0">
      <selection activeCell="G24" sqref="G24"/>
    </sheetView>
  </sheetViews>
  <sheetFormatPr defaultRowHeight="12.75" x14ac:dyDescent="0.2"/>
  <cols>
    <col min="1" max="1" width="17.42578125" style="6" bestFit="1" customWidth="1"/>
    <col min="2" max="5" width="10.7109375" style="6" customWidth="1"/>
    <col min="6" max="6" width="2.7109375" style="6" customWidth="1"/>
    <col min="7" max="7" width="10.7109375" style="6" customWidth="1"/>
    <col min="8" max="8" width="11.42578125" style="6" bestFit="1" customWidth="1"/>
    <col min="9" max="10" width="10.7109375" style="6" customWidth="1"/>
    <col min="11" max="11" width="2.7109375" style="6" customWidth="1"/>
    <col min="12" max="15" width="10.7109375" style="6" customWidth="1"/>
    <col min="16" max="16384" width="9.140625" style="6"/>
  </cols>
  <sheetData>
    <row r="1" spans="1:15" x14ac:dyDescent="0.2">
      <c r="A1" s="4" t="s">
        <v>13</v>
      </c>
      <c r="B1" s="4"/>
      <c r="C1" s="5">
        <v>1000000</v>
      </c>
      <c r="G1" s="4" t="s">
        <v>7</v>
      </c>
      <c r="H1" s="7">
        <v>500000</v>
      </c>
      <c r="I1" s="8"/>
      <c r="K1" s="8"/>
      <c r="L1" s="4" t="s">
        <v>7</v>
      </c>
      <c r="M1" s="7">
        <v>2000000</v>
      </c>
    </row>
    <row r="2" spans="1:15" x14ac:dyDescent="0.2">
      <c r="G2" s="4" t="s">
        <v>0</v>
      </c>
      <c r="H2" s="7">
        <v>2000000</v>
      </c>
      <c r="I2" s="8"/>
      <c r="K2" s="8"/>
      <c r="L2" s="4" t="s">
        <v>9</v>
      </c>
      <c r="M2" s="7">
        <v>6000000</v>
      </c>
    </row>
    <row r="3" spans="1:15" x14ac:dyDescent="0.2">
      <c r="G3" s="4" t="s">
        <v>1</v>
      </c>
      <c r="H3" s="24">
        <v>0.2</v>
      </c>
      <c r="I3" s="10"/>
      <c r="K3" s="8"/>
      <c r="L3" s="4" t="s">
        <v>8</v>
      </c>
      <c r="M3" s="9">
        <f>M1+M2</f>
        <v>8000000</v>
      </c>
    </row>
    <row r="4" spans="1:15" x14ac:dyDescent="0.2">
      <c r="G4" s="4"/>
      <c r="H4" s="11"/>
      <c r="I4" s="10"/>
      <c r="K4" s="10"/>
      <c r="L4" s="4"/>
      <c r="M4" s="7"/>
    </row>
    <row r="6" spans="1:15" x14ac:dyDescent="0.2">
      <c r="B6" s="34" t="s">
        <v>5</v>
      </c>
      <c r="C6" s="34"/>
      <c r="D6" s="34"/>
      <c r="E6" s="34"/>
      <c r="G6" s="34" t="s">
        <v>6</v>
      </c>
      <c r="H6" s="34"/>
      <c r="I6" s="34"/>
      <c r="J6" s="34"/>
      <c r="L6" s="34" t="s">
        <v>2</v>
      </c>
      <c r="M6" s="34"/>
      <c r="N6" s="34"/>
      <c r="O6" s="34"/>
    </row>
    <row r="7" spans="1:15" ht="25.5" x14ac:dyDescent="0.2">
      <c r="B7" s="26" t="s">
        <v>25</v>
      </c>
      <c r="C7" s="6" t="s">
        <v>10</v>
      </c>
      <c r="D7" s="6" t="s">
        <v>19</v>
      </c>
      <c r="E7" s="6" t="s">
        <v>11</v>
      </c>
      <c r="G7" s="26" t="s">
        <v>25</v>
      </c>
      <c r="H7" s="6" t="s">
        <v>10</v>
      </c>
      <c r="I7" s="6" t="s">
        <v>19</v>
      </c>
      <c r="J7" s="6" t="s">
        <v>11</v>
      </c>
      <c r="L7" s="26" t="s">
        <v>25</v>
      </c>
      <c r="M7" s="6" t="s">
        <v>10</v>
      </c>
      <c r="N7" s="6" t="s">
        <v>19</v>
      </c>
      <c r="O7" s="6" t="s">
        <v>11</v>
      </c>
    </row>
    <row r="8" spans="1:15" x14ac:dyDescent="0.2">
      <c r="A8" s="4" t="s">
        <v>3</v>
      </c>
      <c r="B8" s="12">
        <v>0.01</v>
      </c>
      <c r="C8" s="13">
        <f>C1</f>
        <v>1000000</v>
      </c>
      <c r="D8" s="14">
        <v>1</v>
      </c>
      <c r="E8" s="10"/>
      <c r="F8" s="10"/>
      <c r="G8" s="15"/>
      <c r="H8" s="13"/>
      <c r="I8" s="16"/>
      <c r="J8" s="17"/>
      <c r="K8" s="10"/>
      <c r="L8" s="18">
        <f>B8</f>
        <v>0.01</v>
      </c>
      <c r="M8" s="13">
        <f>C8</f>
        <v>1000000</v>
      </c>
      <c r="N8" s="16">
        <f>1-N14</f>
        <v>0.5625</v>
      </c>
      <c r="O8" s="17">
        <f>N8*M$3</f>
        <v>4500000</v>
      </c>
    </row>
    <row r="9" spans="1:15" x14ac:dyDescent="0.2">
      <c r="D9" s="10"/>
      <c r="E9" s="10"/>
      <c r="F9" s="10"/>
      <c r="K9" s="10"/>
      <c r="O9" s="8"/>
    </row>
    <row r="10" spans="1:15" x14ac:dyDescent="0.2">
      <c r="A10" s="4" t="s">
        <v>4</v>
      </c>
      <c r="B10" s="4"/>
      <c r="C10" s="4"/>
      <c r="D10" s="10"/>
      <c r="E10" s="10"/>
      <c r="F10" s="10"/>
      <c r="G10" s="10"/>
      <c r="K10" s="10"/>
      <c r="O10" s="8"/>
    </row>
    <row r="11" spans="1:15" x14ac:dyDescent="0.2">
      <c r="A11" s="4" t="s">
        <v>15</v>
      </c>
      <c r="B11" s="4"/>
      <c r="G11" s="15"/>
      <c r="H11" s="19"/>
      <c r="I11" s="16"/>
      <c r="J11" s="17"/>
      <c r="L11" s="15">
        <f>H1/M11</f>
        <v>1.5</v>
      </c>
      <c r="M11" s="19">
        <f>M$14*N11/(N$11+N$12)</f>
        <v>333333.33333333331</v>
      </c>
      <c r="N11" s="28">
        <f>H1/H2*(1-N12)</f>
        <v>0.1875</v>
      </c>
      <c r="O11" s="17">
        <f>N11*M$3</f>
        <v>1500000</v>
      </c>
    </row>
    <row r="12" spans="1:15" x14ac:dyDescent="0.2">
      <c r="A12" s="4" t="s">
        <v>16</v>
      </c>
      <c r="B12" s="4"/>
      <c r="C12" s="4"/>
      <c r="L12" s="15">
        <f>M1/M12</f>
        <v>4.5</v>
      </c>
      <c r="M12" s="19">
        <f>M$14*N12/(N$11+N$12)</f>
        <v>444444.44444444444</v>
      </c>
      <c r="N12" s="28">
        <f>M1/M3</f>
        <v>0.25</v>
      </c>
      <c r="O12" s="17">
        <f>N12*M$3</f>
        <v>2000000</v>
      </c>
    </row>
    <row r="13" spans="1:15" x14ac:dyDescent="0.2">
      <c r="A13" s="4" t="s">
        <v>17</v>
      </c>
      <c r="O13" s="8"/>
    </row>
    <row r="14" spans="1:15" x14ac:dyDescent="0.2">
      <c r="A14" s="4" t="s">
        <v>14</v>
      </c>
      <c r="C14" s="15"/>
      <c r="D14" s="21"/>
      <c r="H14" s="19"/>
      <c r="I14" s="16"/>
      <c r="J14" s="17"/>
      <c r="M14" s="29">
        <f>C18*(N14/(1-N14))</f>
        <v>777777.77777777775</v>
      </c>
      <c r="N14" s="28">
        <f>SUM(N11:N13)</f>
        <v>0.4375</v>
      </c>
      <c r="O14" s="17">
        <f>SUM(O11:O13)</f>
        <v>3500000</v>
      </c>
    </row>
    <row r="15" spans="1:15" x14ac:dyDescent="0.2">
      <c r="O15" s="8"/>
    </row>
    <row r="16" spans="1:15" x14ac:dyDescent="0.2">
      <c r="O16" s="8"/>
    </row>
    <row r="17" spans="1:15" x14ac:dyDescent="0.2">
      <c r="O17" s="8"/>
    </row>
    <row r="18" spans="1:15" s="4" customFormat="1" x14ac:dyDescent="0.2">
      <c r="A18" s="4" t="s">
        <v>12</v>
      </c>
      <c r="C18" s="30">
        <f>SUM(C8:C17)</f>
        <v>1000000</v>
      </c>
      <c r="D18" s="31">
        <f>SUM(D8:D17)</f>
        <v>1</v>
      </c>
      <c r="H18" s="30"/>
      <c r="I18" s="31"/>
      <c r="J18" s="32"/>
      <c r="M18" s="30">
        <f>M8+M14</f>
        <v>1777777.7777777778</v>
      </c>
      <c r="N18" s="31">
        <f>N8+N14</f>
        <v>1</v>
      </c>
      <c r="O18" s="33">
        <f>O8+O14</f>
        <v>8000000</v>
      </c>
    </row>
    <row r="21" spans="1:15" x14ac:dyDescent="0.2">
      <c r="H21" s="23"/>
    </row>
    <row r="22" spans="1:15" x14ac:dyDescent="0.2">
      <c r="A22" s="4"/>
      <c r="B22" s="4"/>
      <c r="H22" s="22"/>
    </row>
    <row r="28" spans="1:15" x14ac:dyDescent="0.2">
      <c r="N28" s="10"/>
    </row>
  </sheetData>
  <mergeCells count="3">
    <mergeCell ref="B6:E6"/>
    <mergeCell ref="G6:J6"/>
    <mergeCell ref="L6:O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READ</vt:lpstr>
      <vt:lpstr>Equity Steps</vt:lpstr>
      <vt:lpstr>Equity Calc</vt:lpstr>
      <vt:lpstr>Discount Steps</vt:lpstr>
      <vt:lpstr>Discount Calc</vt:lpstr>
      <vt:lpstr>Cap Steps</vt:lpstr>
      <vt:lpstr>Cap Calc</vt:lpstr>
    </vt:vector>
  </TitlesOfParts>
  <Company>Columbia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Lee, Angela</dc:creator>
  <cp:lastModifiedBy>Lee, Angela</cp:lastModifiedBy>
  <dcterms:created xsi:type="dcterms:W3CDTF">2015-01-22T22:02:24Z</dcterms:created>
  <dcterms:modified xsi:type="dcterms:W3CDTF">2015-02-09T14:00:52Z</dcterms:modified>
</cp:coreProperties>
</file>